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emeth2s\Downloads\Letöltések\202609hó\"/>
    </mc:Choice>
  </mc:AlternateContent>
  <xr:revisionPtr revIDLastSave="0" documentId="13_ncr:1_{357CE35D-9CEA-4DFD-B965-D0F2F643AE97}" xr6:coauthVersionLast="47" xr6:coauthVersionMax="47" xr10:uidLastSave="{00000000-0000-0000-0000-000000000000}"/>
  <bookViews>
    <workbookView xWindow="-120" yWindow="-120" windowWidth="29040" windowHeight="15720" xr2:uid="{93DAFE25-AEF5-42F3-9711-72BF6FC6E87E}"/>
  </bookViews>
  <sheets>
    <sheet name="Döntést előkészítő számítás" sheetId="1" r:id="rId1"/>
  </sheet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8" i="1" l="1"/>
  <c r="E27" i="1"/>
  <c r="F27" i="1" s="1"/>
  <c r="D24" i="1"/>
  <c r="E24" i="1" s="1"/>
  <c r="F24" i="1" s="1"/>
  <c r="B24" i="1"/>
  <c r="D23" i="1"/>
  <c r="E23" i="1" s="1"/>
  <c r="F23" i="1" s="1"/>
  <c r="B23" i="1"/>
  <c r="E21" i="1"/>
  <c r="F21" i="1" s="1"/>
  <c r="E20" i="1"/>
  <c r="H12" i="1"/>
  <c r="J24" i="1" s="1"/>
  <c r="G12" i="1"/>
  <c r="I24" i="1" s="1"/>
  <c r="F12" i="1"/>
  <c r="H24" i="1" s="1"/>
  <c r="E12" i="1"/>
  <c r="G24" i="1" s="1"/>
  <c r="H8" i="1"/>
  <c r="J27" i="1" s="1"/>
  <c r="G8" i="1"/>
  <c r="I27" i="1" s="1"/>
  <c r="F8" i="1"/>
  <c r="H27" i="1" s="1"/>
  <c r="E8" i="1"/>
  <c r="G27" i="1" s="1"/>
  <c r="H6" i="1"/>
  <c r="J23" i="1" s="1"/>
  <c r="G6" i="1"/>
  <c r="I23" i="1" s="1"/>
  <c r="F6" i="1"/>
  <c r="H23" i="1" s="1"/>
  <c r="E6" i="1"/>
  <c r="G23" i="1" s="1"/>
  <c r="H3" i="1"/>
  <c r="H10" i="1" l="1"/>
  <c r="E28" i="1"/>
  <c r="I20" i="1"/>
  <c r="G20" i="1"/>
  <c r="F20" i="1"/>
  <c r="F28" i="1" s="1"/>
  <c r="H20" i="1"/>
  <c r="J20" i="1"/>
  <c r="H21" i="1"/>
  <c r="J21" i="1"/>
  <c r="G21" i="1"/>
  <c r="G28" i="1" s="1"/>
  <c r="I21" i="1"/>
  <c r="I28" i="1" l="1"/>
  <c r="I29" i="1" s="1"/>
  <c r="I30" i="1" s="1"/>
  <c r="G29" i="1"/>
  <c r="G30" i="1" s="1"/>
  <c r="H28" i="1"/>
  <c r="H29" i="1" s="1"/>
  <c r="H30" i="1" s="1"/>
  <c r="J28" i="1"/>
  <c r="J29" i="1" s="1"/>
  <c r="J3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Németh 2 Sándor</author>
  </authors>
  <commentList>
    <comment ref="C28" authorId="0" shapeId="0" xr:uid="{6964ED8D-B35A-4EE7-8A42-7842BFA66074}">
      <text>
        <r>
          <rPr>
            <b/>
            <sz val="9"/>
            <color indexed="81"/>
            <rFont val="Tahoma"/>
            <family val="2"/>
            <charset val="238"/>
          </rPr>
          <t>Németh 2 Sándor:</t>
        </r>
        <r>
          <rPr>
            <sz val="9"/>
            <color indexed="81"/>
            <rFont val="Tahoma"/>
            <family val="2"/>
            <charset val="238"/>
          </rPr>
          <t xml:space="preserve">
Ökormányzati adatok 2026 szeptember, nem teljes ugyan, de a nagyságrendet reprezentálja</t>
        </r>
      </text>
    </comment>
    <comment ref="F30" authorId="0" shapeId="0" xr:uid="{B7AA30AF-2FA7-4B5F-89C1-2B2587CE55FF}">
      <text>
        <r>
          <rPr>
            <b/>
            <sz val="9"/>
            <color indexed="81"/>
            <rFont val="Tahoma"/>
            <family val="2"/>
            <charset val="238"/>
          </rPr>
          <t>Németh 2 Sándor:</t>
        </r>
        <r>
          <rPr>
            <sz val="9"/>
            <color indexed="81"/>
            <rFont val="Tahoma"/>
            <family val="2"/>
            <charset val="238"/>
          </rPr>
          <t xml:space="preserve">
Ez az az összeg, az egyes javaslatok esetében, aminek a finanszírozását meg kell vizsgálni a 2026 költségvetési évre vonatkozóan.
A számítás azért 3 hónappal számol, mert egységesen minden hónapban 20 nappal számol és nem veszi figyelembe az Ősziszünet, és a Téliszünet esetében továbbá az egyes intézmény szüneti napok alakulását. </t>
        </r>
      </text>
    </comment>
  </commentList>
</comments>
</file>

<file path=xl/sharedStrings.xml><?xml version="1.0" encoding="utf-8"?>
<sst xmlns="http://schemas.openxmlformats.org/spreadsheetml/2006/main" count="46" uniqueCount="36">
  <si>
    <t>Javaslat differenciált emelés alkalmazásáról és annak terheiről</t>
  </si>
  <si>
    <t>Önk. Rendeletekhez tartozó térítési díjak</t>
  </si>
  <si>
    <t>+15%</t>
  </si>
  <si>
    <t>+20%</t>
  </si>
  <si>
    <t>+25%</t>
  </si>
  <si>
    <t>Összehosonlításként térítési díjak</t>
  </si>
  <si>
    <t>2026 Hatályos</t>
  </si>
  <si>
    <t>2026 javaslat 1</t>
  </si>
  <si>
    <t>2026 javaslat 2</t>
  </si>
  <si>
    <t>2026 javaslat 3</t>
  </si>
  <si>
    <t>2026 javaslat 4</t>
  </si>
  <si>
    <t>Iskolai étkezés</t>
  </si>
  <si>
    <t>Háromszori étkezés esetén</t>
  </si>
  <si>
    <t>Óvodai háromszori étkezés esetén</t>
  </si>
  <si>
    <t>+30%</t>
  </si>
  <si>
    <t>Csak ebéd esetén</t>
  </si>
  <si>
    <t>Költség, bevétel számítás</t>
  </si>
  <si>
    <t>Gyermek étkeztetés</t>
  </si>
  <si>
    <t>Átlagos 20 nappal számolva</t>
  </si>
  <si>
    <t>2026 Szeptember</t>
  </si>
  <si>
    <t>Szülői befizetés</t>
  </si>
  <si>
    <t>2026. létszám</t>
  </si>
  <si>
    <t>2026 Szeptember díjtétel (nettó)</t>
  </si>
  <si>
    <t>Nettó</t>
  </si>
  <si>
    <t>Bruttó fizetendő</t>
  </si>
  <si>
    <t>javaslat 1</t>
  </si>
  <si>
    <t>javaslat 2</t>
  </si>
  <si>
    <t>javaslat 3</t>
  </si>
  <si>
    <t>javaslat 4</t>
  </si>
  <si>
    <t>Nincs kedvezmény</t>
  </si>
  <si>
    <t>Teljes</t>
  </si>
  <si>
    <t>Csak ebéd</t>
  </si>
  <si>
    <t>50% kedvezmény</t>
  </si>
  <si>
    <t>Óvoda</t>
  </si>
  <si>
    <t>Kieső és megfinanszírozandó bevétel</t>
  </si>
  <si>
    <t>2026 évi költségvetést érintően (kb. 3 hónap)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</si>
</sst>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#,##0\ &quot;Ft&quot;;\-#,##0\ &quot;Ft&quot;"/>
    <numFmt numFmtId="43" formatCode="_-* #,##0.00_-;\-* #,##0.00_-;_-* &quot;-&quot;??_-;_-@_-"/>
    <numFmt numFmtId="164" formatCode="#,##0\ &quot;Ft&quot;"/>
  </numFmts>
  <fonts count="7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0" fillId="0" borderId="0" xfId="0" quotePrefix="1"/>
    <xf numFmtId="9" fontId="0" fillId="0" borderId="0" xfId="2" applyFont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6" xfId="0" applyBorder="1"/>
    <xf numFmtId="0" fontId="0" fillId="0" borderId="5" xfId="0" applyBorder="1"/>
    <xf numFmtId="0" fontId="0" fillId="3" borderId="6" xfId="0" applyFill="1" applyBorder="1"/>
    <xf numFmtId="0" fontId="0" fillId="0" borderId="7" xfId="0" quotePrefix="1" applyBorder="1"/>
    <xf numFmtId="164" fontId="0" fillId="0" borderId="8" xfId="0" applyNumberFormat="1" applyBorder="1"/>
    <xf numFmtId="164" fontId="0" fillId="0" borderId="7" xfId="0" applyNumberFormat="1" applyBorder="1"/>
    <xf numFmtId="164" fontId="0" fillId="3" borderId="7" xfId="0" applyNumberFormat="1" applyFill="1" applyBorder="1"/>
    <xf numFmtId="164" fontId="0" fillId="0" borderId="9" xfId="0" applyNumberFormat="1" applyBorder="1"/>
    <xf numFmtId="0" fontId="0" fillId="3" borderId="10" xfId="0" applyFill="1" applyBorder="1"/>
    <xf numFmtId="0" fontId="0" fillId="0" borderId="10" xfId="0" applyBorder="1"/>
    <xf numFmtId="0" fontId="0" fillId="0" borderId="9" xfId="0" applyBorder="1"/>
    <xf numFmtId="0" fontId="0" fillId="0" borderId="7" xfId="0" applyBorder="1"/>
    <xf numFmtId="164" fontId="0" fillId="3" borderId="11" xfId="0" applyNumberFormat="1" applyFill="1" applyBorder="1"/>
    <xf numFmtId="164" fontId="0" fillId="0" borderId="11" xfId="0" applyNumberFormat="1" applyBorder="1"/>
    <xf numFmtId="164" fontId="0" fillId="0" borderId="0" xfId="0" applyNumberFormat="1"/>
    <xf numFmtId="9" fontId="0" fillId="0" borderId="0" xfId="2" quotePrefix="1" applyFont="1"/>
    <xf numFmtId="0" fontId="0" fillId="0" borderId="2" xfId="0" quotePrefix="1" applyBorder="1"/>
    <xf numFmtId="164" fontId="0" fillId="0" borderId="3" xfId="0" applyNumberFormat="1" applyBorder="1"/>
    <xf numFmtId="164" fontId="0" fillId="0" borderId="2" xfId="0" applyNumberFormat="1" applyBorder="1"/>
    <xf numFmtId="164" fontId="0" fillId="3" borderId="2" xfId="0" applyNumberFormat="1" applyFill="1" applyBorder="1"/>
    <xf numFmtId="0" fontId="2" fillId="2" borderId="6" xfId="0" applyFont="1" applyFill="1" applyBorder="1"/>
    <xf numFmtId="0" fontId="0" fillId="0" borderId="12" xfId="0" applyBorder="1"/>
    <xf numFmtId="0" fontId="0" fillId="0" borderId="4" xfId="0" applyBorder="1"/>
    <xf numFmtId="0" fontId="2" fillId="0" borderId="0" xfId="0" applyFont="1"/>
    <xf numFmtId="0" fontId="3" fillId="0" borderId="6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8" xfId="0" applyFont="1" applyBorder="1"/>
    <xf numFmtId="164" fontId="0" fillId="3" borderId="5" xfId="0" applyNumberFormat="1" applyFill="1" applyBorder="1"/>
    <xf numFmtId="164" fontId="0" fillId="0" borderId="5" xfId="0" applyNumberFormat="1" applyBorder="1"/>
    <xf numFmtId="164" fontId="0" fillId="0" borderId="10" xfId="0" applyNumberFormat="1" applyBorder="1"/>
    <xf numFmtId="164" fontId="0" fillId="3" borderId="9" xfId="0" applyNumberFormat="1" applyFill="1" applyBorder="1"/>
    <xf numFmtId="0" fontId="0" fillId="3" borderId="9" xfId="0" applyFill="1" applyBorder="1"/>
    <xf numFmtId="164" fontId="2" fillId="3" borderId="3" xfId="0" applyNumberFormat="1" applyFont="1" applyFill="1" applyBorder="1"/>
    <xf numFmtId="164" fontId="2" fillId="0" borderId="3" xfId="0" applyNumberFormat="1" applyFont="1" applyBorder="1"/>
    <xf numFmtId="164" fontId="4" fillId="2" borderId="0" xfId="0" applyNumberFormat="1" applyFont="1" applyFill="1"/>
    <xf numFmtId="5" fontId="4" fillId="2" borderId="0" xfId="1" applyNumberFormat="1" applyFont="1" applyFill="1" applyBorder="1"/>
    <xf numFmtId="0" fontId="0" fillId="0" borderId="13" xfId="0" applyBorder="1"/>
    <xf numFmtId="164" fontId="0" fillId="0" borderId="13" xfId="0" applyNumberFormat="1" applyBorder="1"/>
    <xf numFmtId="0" fontId="0" fillId="0" borderId="11" xfId="0" applyBorder="1"/>
  </cellXfs>
  <cellStyles count="3">
    <cellStyle name="Ezres" xfId="1" builtinId="3"/>
    <cellStyle name="Normál" xfId="0" builtinId="0"/>
    <cellStyle name="Százalék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53F99-6979-4105-A7D7-9576BC687703}">
  <dimension ref="A2:K31"/>
  <sheetViews>
    <sheetView showGridLines="0" tabSelected="1" zoomScale="93" workbookViewId="0">
      <selection activeCell="J36" sqref="J36"/>
    </sheetView>
  </sheetViews>
  <sheetFormatPr defaultRowHeight="15" x14ac:dyDescent="0.25"/>
  <cols>
    <col min="1" max="1" width="59.140625" bestFit="1" customWidth="1"/>
    <col min="2" max="2" width="17.85546875" bestFit="1" customWidth="1"/>
    <col min="3" max="3" width="19.140625" bestFit="1" customWidth="1"/>
    <col min="4" max="4" width="20.140625" bestFit="1" customWidth="1"/>
    <col min="5" max="5" width="18.42578125" customWidth="1"/>
    <col min="6" max="6" width="42.140625" bestFit="1" customWidth="1"/>
    <col min="7" max="7" width="15.7109375" bestFit="1" customWidth="1"/>
    <col min="8" max="8" width="13.85546875" bestFit="1" customWidth="1"/>
    <col min="9" max="10" width="13.28515625" bestFit="1" customWidth="1"/>
    <col min="11" max="11" width="13.28515625" customWidth="1"/>
    <col min="12" max="12" width="5.7109375" bestFit="1" customWidth="1"/>
    <col min="13" max="13" width="14.140625" bestFit="1" customWidth="1"/>
    <col min="14" max="14" width="43.28515625" bestFit="1" customWidth="1"/>
    <col min="15" max="15" width="26.28515625" bestFit="1" customWidth="1"/>
    <col min="16" max="16" width="18" bestFit="1" customWidth="1"/>
  </cols>
  <sheetData>
    <row r="2" spans="1:11" x14ac:dyDescent="0.25">
      <c r="A2" t="s">
        <v>0</v>
      </c>
    </row>
    <row r="3" spans="1:11" ht="15.75" thickBot="1" x14ac:dyDescent="0.3">
      <c r="A3" s="1" t="s">
        <v>1</v>
      </c>
      <c r="E3" s="2" t="s">
        <v>2</v>
      </c>
      <c r="F3" s="2" t="s">
        <v>3</v>
      </c>
      <c r="G3" s="2" t="s">
        <v>4</v>
      </c>
      <c r="H3" s="3">
        <f>H6/C6-1</f>
        <v>0.36879432624113484</v>
      </c>
    </row>
    <row r="4" spans="1:11" ht="15.75" thickBot="1" x14ac:dyDescent="0.3">
      <c r="A4" s="4" t="s">
        <v>5</v>
      </c>
      <c r="B4" s="5">
        <v>2024</v>
      </c>
      <c r="C4" s="5">
        <v>2025</v>
      </c>
      <c r="D4" s="6" t="s">
        <v>6</v>
      </c>
      <c r="E4" s="6" t="s">
        <v>7</v>
      </c>
      <c r="F4" s="6" t="s">
        <v>8</v>
      </c>
      <c r="G4" s="7" t="s">
        <v>9</v>
      </c>
      <c r="H4" s="7" t="s">
        <v>10</v>
      </c>
    </row>
    <row r="5" spans="1:11" x14ac:dyDescent="0.25">
      <c r="A5" s="8" t="s">
        <v>11</v>
      </c>
      <c r="B5" s="9"/>
      <c r="C5" s="8"/>
      <c r="D5" s="10"/>
      <c r="E5" s="8"/>
      <c r="F5" s="9"/>
      <c r="G5" s="9"/>
      <c r="H5" s="9"/>
    </row>
    <row r="6" spans="1:11" ht="15.75" thickBot="1" x14ac:dyDescent="0.3">
      <c r="A6" s="11" t="s">
        <v>12</v>
      </c>
      <c r="B6" s="12">
        <v>485</v>
      </c>
      <c r="C6" s="13">
        <v>705</v>
      </c>
      <c r="D6" s="14">
        <v>1225</v>
      </c>
      <c r="E6" s="13">
        <f>C6*1.15</f>
        <v>810.74999999999989</v>
      </c>
      <c r="F6" s="12">
        <f>C6*1.2</f>
        <v>846</v>
      </c>
      <c r="G6" s="12">
        <f>C6*1.25</f>
        <v>881.25</v>
      </c>
      <c r="H6" s="12">
        <f>C6+((D6-C6)/2)</f>
        <v>965</v>
      </c>
    </row>
    <row r="7" spans="1:11" x14ac:dyDescent="0.25">
      <c r="A7" s="1"/>
      <c r="B7" s="15"/>
      <c r="C7" s="15"/>
      <c r="D7" s="16"/>
      <c r="E7" s="17"/>
      <c r="F7" s="17"/>
      <c r="G7" s="18"/>
      <c r="H7" s="18"/>
    </row>
    <row r="8" spans="1:11" ht="15.75" thickBot="1" x14ac:dyDescent="0.3">
      <c r="A8" s="19" t="s">
        <v>13</v>
      </c>
      <c r="B8" s="12">
        <v>400</v>
      </c>
      <c r="C8" s="12">
        <v>625</v>
      </c>
      <c r="D8" s="20">
        <v>1095</v>
      </c>
      <c r="E8" s="21">
        <f>C8*1.15</f>
        <v>718.75</v>
      </c>
      <c r="F8" s="21">
        <f>C8*1.2</f>
        <v>750</v>
      </c>
      <c r="G8" s="12">
        <f>C8*1.25</f>
        <v>781.25</v>
      </c>
      <c r="H8" s="12">
        <f>C8+((D8-C8)/2)</f>
        <v>860</v>
      </c>
    </row>
    <row r="9" spans="1:11" x14ac:dyDescent="0.25">
      <c r="B9" s="22"/>
      <c r="C9" s="22"/>
      <c r="D9" s="22"/>
      <c r="E9" s="22"/>
      <c r="F9" s="22"/>
      <c r="G9" s="22"/>
      <c r="H9" s="22"/>
    </row>
    <row r="10" spans="1:11" ht="15.75" thickBot="1" x14ac:dyDescent="0.3">
      <c r="E10" s="2" t="s">
        <v>3</v>
      </c>
      <c r="F10" s="2" t="s">
        <v>4</v>
      </c>
      <c r="G10" s="2" t="s">
        <v>14</v>
      </c>
      <c r="H10" s="23">
        <f>H12/C12-1</f>
        <v>0.34146341463414642</v>
      </c>
    </row>
    <row r="11" spans="1:11" ht="15.75" thickBot="1" x14ac:dyDescent="0.3">
      <c r="A11" s="4" t="s">
        <v>5</v>
      </c>
      <c r="B11" s="5">
        <v>2024</v>
      </c>
      <c r="C11" s="5">
        <v>2025</v>
      </c>
      <c r="D11" s="6" t="s">
        <v>6</v>
      </c>
      <c r="E11" s="6" t="s">
        <v>7</v>
      </c>
      <c r="F11" s="6" t="s">
        <v>8</v>
      </c>
      <c r="G11" s="7" t="s">
        <v>9</v>
      </c>
      <c r="H11" s="7" t="s">
        <v>10</v>
      </c>
    </row>
    <row r="12" spans="1:11" ht="15.75" thickBot="1" x14ac:dyDescent="0.3">
      <c r="A12" s="24" t="s">
        <v>15</v>
      </c>
      <c r="B12" s="25">
        <v>335</v>
      </c>
      <c r="C12" s="26">
        <v>410</v>
      </c>
      <c r="D12" s="27">
        <v>690</v>
      </c>
      <c r="E12" s="26">
        <f>C12*1.2</f>
        <v>492</v>
      </c>
      <c r="F12" s="25">
        <f>C12*1.25</f>
        <v>512.5</v>
      </c>
      <c r="G12" s="25">
        <f>C12*1.3</f>
        <v>533</v>
      </c>
      <c r="H12" s="25">
        <f>C12+((D12-C12)/2)</f>
        <v>550</v>
      </c>
    </row>
    <row r="14" spans="1:11" ht="15.75" thickBot="1" x14ac:dyDescent="0.3"/>
    <row r="15" spans="1:11" x14ac:dyDescent="0.25">
      <c r="A15" s="28" t="s">
        <v>16</v>
      </c>
      <c r="B15" s="29"/>
      <c r="C15" s="29"/>
      <c r="D15" s="29"/>
      <c r="E15" s="29"/>
      <c r="F15" s="29"/>
      <c r="G15" s="29"/>
      <c r="H15" s="29"/>
      <c r="I15" s="29"/>
      <c r="J15" s="29"/>
      <c r="K15" s="30"/>
    </row>
    <row r="16" spans="1:11" x14ac:dyDescent="0.25">
      <c r="A16" s="1"/>
      <c r="K16" s="17"/>
    </row>
    <row r="17" spans="1:11" ht="15.75" thickBot="1" x14ac:dyDescent="0.3">
      <c r="A17" s="1"/>
      <c r="B17" t="s">
        <v>17</v>
      </c>
      <c r="D17" t="s">
        <v>18</v>
      </c>
      <c r="K17" s="17"/>
    </row>
    <row r="18" spans="1:11" ht="15.75" thickBot="1" x14ac:dyDescent="0.3">
      <c r="A18" s="1"/>
      <c r="B18" s="31" t="s">
        <v>19</v>
      </c>
      <c r="F18" s="32" t="s">
        <v>20</v>
      </c>
      <c r="G18" s="33"/>
      <c r="H18" s="33"/>
      <c r="I18" s="33"/>
      <c r="J18" s="34"/>
      <c r="K18" s="17"/>
    </row>
    <row r="19" spans="1:11" ht="15.75" thickBot="1" x14ac:dyDescent="0.3">
      <c r="A19" s="1"/>
      <c r="B19" s="31"/>
      <c r="C19" t="s">
        <v>21</v>
      </c>
      <c r="D19" s="9" t="s">
        <v>22</v>
      </c>
      <c r="E19" t="s">
        <v>23</v>
      </c>
      <c r="F19" s="35" t="s">
        <v>24</v>
      </c>
      <c r="G19" s="35" t="s">
        <v>25</v>
      </c>
      <c r="H19" s="35" t="s">
        <v>26</v>
      </c>
      <c r="I19" s="35" t="s">
        <v>27</v>
      </c>
      <c r="J19" s="35" t="s">
        <v>28</v>
      </c>
      <c r="K19" s="17"/>
    </row>
    <row r="20" spans="1:11" x14ac:dyDescent="0.25">
      <c r="A20" s="1" t="s">
        <v>29</v>
      </c>
      <c r="B20" t="s">
        <v>30</v>
      </c>
      <c r="C20">
        <v>22</v>
      </c>
      <c r="D20" s="15">
        <v>1225</v>
      </c>
      <c r="E20" s="22">
        <f>D20*C20*20</f>
        <v>539000</v>
      </c>
      <c r="F20" s="36">
        <f>E20*1.27</f>
        <v>684530</v>
      </c>
      <c r="G20" s="37">
        <f>E$6*1.27*$C20*20</f>
        <v>453047.1</v>
      </c>
      <c r="H20" s="37">
        <f>F$6*1.27*$C20*20</f>
        <v>472744.80000000005</v>
      </c>
      <c r="I20" s="37">
        <f>G$6*1.27*$C20*20</f>
        <v>492442.5</v>
      </c>
      <c r="J20" s="37">
        <f>H$6*1.27*$C20*20</f>
        <v>539242</v>
      </c>
      <c r="K20" s="38"/>
    </row>
    <row r="21" spans="1:11" x14ac:dyDescent="0.25">
      <c r="A21" s="1"/>
      <c r="B21" t="s">
        <v>31</v>
      </c>
      <c r="C21">
        <v>37</v>
      </c>
      <c r="D21" s="15">
        <v>690</v>
      </c>
      <c r="E21" s="22">
        <f>D21*C21*20</f>
        <v>510600</v>
      </c>
      <c r="F21" s="39">
        <f>E21*1.27</f>
        <v>648462</v>
      </c>
      <c r="G21" s="15">
        <f>$C21*E$12*1.27*20</f>
        <v>462381.60000000003</v>
      </c>
      <c r="H21" s="15">
        <f>$C21*F$12*1.27*20</f>
        <v>481647.5</v>
      </c>
      <c r="I21" s="15">
        <f>$C21*G$12*1.27*20</f>
        <v>500913.4</v>
      </c>
      <c r="J21" s="15">
        <f>$C21*H$12*1.27*20</f>
        <v>516890</v>
      </c>
      <c r="K21" s="38"/>
    </row>
    <row r="22" spans="1:11" x14ac:dyDescent="0.25">
      <c r="A22" s="1"/>
      <c r="D22" s="15"/>
      <c r="F22" s="40"/>
      <c r="G22" s="18"/>
      <c r="H22" s="18"/>
      <c r="I22" s="18"/>
      <c r="J22" s="18"/>
      <c r="K22" s="17"/>
    </row>
    <row r="23" spans="1:11" x14ac:dyDescent="0.25">
      <c r="A23" s="1" t="s">
        <v>32</v>
      </c>
      <c r="B23" t="str">
        <f>B20</f>
        <v>Teljes</v>
      </c>
      <c r="C23">
        <v>24</v>
      </c>
      <c r="D23" s="15">
        <f>D20*0.5</f>
        <v>612.5</v>
      </c>
      <c r="E23" s="22">
        <f>D23*C23*20</f>
        <v>294000</v>
      </c>
      <c r="F23" s="39">
        <f>E23*1.27</f>
        <v>373380</v>
      </c>
      <c r="G23" s="15">
        <f>$C23*E$6/2*20*1.27</f>
        <v>247116.59999999998</v>
      </c>
      <c r="H23" s="15">
        <f>$C23*F$6/2*20*1.27</f>
        <v>257860.80000000002</v>
      </c>
      <c r="I23" s="15">
        <f>$C23*G$6/2*20*1.27</f>
        <v>268605</v>
      </c>
      <c r="J23" s="15">
        <f>$C23*H$6/2*20*1.27</f>
        <v>294132</v>
      </c>
      <c r="K23" s="38"/>
    </row>
    <row r="24" spans="1:11" x14ac:dyDescent="0.25">
      <c r="A24" s="1"/>
      <c r="B24" t="str">
        <f>B21</f>
        <v>Csak ebéd</v>
      </c>
      <c r="C24">
        <v>23</v>
      </c>
      <c r="D24" s="15">
        <f>D21*0.5</f>
        <v>345</v>
      </c>
      <c r="E24" s="22">
        <f>D24*C24*20</f>
        <v>158700</v>
      </c>
      <c r="F24" s="39">
        <f>E24*1.27</f>
        <v>201549</v>
      </c>
      <c r="G24" s="15">
        <f>$C24*E$12/2*20*1.27</f>
        <v>143713.20000000001</v>
      </c>
      <c r="H24" s="15">
        <f>$C24*F$12/2*20*1.27</f>
        <v>149701.25</v>
      </c>
      <c r="I24" s="15">
        <f>$C24*G$12/2*20*1.27</f>
        <v>155689.29999999999</v>
      </c>
      <c r="J24" s="15">
        <f>$C24*H$12/2*20*1.27</f>
        <v>160655</v>
      </c>
      <c r="K24" s="38"/>
    </row>
    <row r="25" spans="1:11" x14ac:dyDescent="0.25">
      <c r="A25" s="1"/>
      <c r="D25" s="15"/>
      <c r="F25" s="40"/>
      <c r="G25" s="18"/>
      <c r="H25" s="18"/>
      <c r="I25" s="18"/>
      <c r="J25" s="18"/>
      <c r="K25" s="17"/>
    </row>
    <row r="26" spans="1:11" x14ac:dyDescent="0.25">
      <c r="A26" s="1" t="s">
        <v>33</v>
      </c>
      <c r="D26" s="15"/>
      <c r="F26" s="40"/>
      <c r="G26" s="18"/>
      <c r="H26" s="18"/>
      <c r="I26" s="18"/>
      <c r="J26" s="18"/>
      <c r="K26" s="17"/>
    </row>
    <row r="27" spans="1:11" ht="15.75" thickBot="1" x14ac:dyDescent="0.3">
      <c r="A27" s="1" t="s">
        <v>29</v>
      </c>
      <c r="B27" t="s">
        <v>30</v>
      </c>
      <c r="C27">
        <v>19</v>
      </c>
      <c r="D27" s="12">
        <v>1095</v>
      </c>
      <c r="E27" s="22">
        <f>D27*C27*20</f>
        <v>416100</v>
      </c>
      <c r="F27" s="39">
        <f>E27*1.27</f>
        <v>528447</v>
      </c>
      <c r="G27" s="15">
        <f>$C27*20*E$8*1.27</f>
        <v>346868.75</v>
      </c>
      <c r="H27" s="15">
        <f>$C27*20*F$8*1.27</f>
        <v>361950</v>
      </c>
      <c r="I27" s="15">
        <f>$C27*20*G$8*1.27</f>
        <v>377031.25</v>
      </c>
      <c r="J27" s="15">
        <f>$C27*20*H$8*1.27</f>
        <v>415036</v>
      </c>
      <c r="K27" s="17"/>
    </row>
    <row r="28" spans="1:11" ht="15.75" thickBot="1" x14ac:dyDescent="0.3">
      <c r="A28" s="1"/>
      <c r="C28">
        <f>SUM(C20:C27)</f>
        <v>125</v>
      </c>
      <c r="D28" s="22"/>
      <c r="E28" s="22">
        <f>SUM(E20:E27)</f>
        <v>1918400</v>
      </c>
      <c r="F28" s="39">
        <f>SUM(F20:F27)</f>
        <v>2436368</v>
      </c>
      <c r="G28" s="15">
        <f t="shared" ref="G28:J28" si="0">SUM(G20:G27)</f>
        <v>1653127.2499999998</v>
      </c>
      <c r="H28" s="15">
        <f t="shared" si="0"/>
        <v>1723904.35</v>
      </c>
      <c r="I28" s="15">
        <f t="shared" si="0"/>
        <v>1794681.45</v>
      </c>
      <c r="J28" s="15">
        <f t="shared" si="0"/>
        <v>1925955</v>
      </c>
      <c r="K28" s="38"/>
    </row>
    <row r="29" spans="1:11" ht="15.75" thickBot="1" x14ac:dyDescent="0.3">
      <c r="A29" s="1"/>
      <c r="F29" s="41" t="s">
        <v>34</v>
      </c>
      <c r="G29" s="42">
        <f>G28-$F$28</f>
        <v>-783240.75000000023</v>
      </c>
      <c r="H29" s="42">
        <f t="shared" ref="H29:J29" si="1">H28-$F$28</f>
        <v>-712463.64999999991</v>
      </c>
      <c r="I29" s="42">
        <f t="shared" si="1"/>
        <v>-641686.55000000005</v>
      </c>
      <c r="J29" s="42">
        <f t="shared" si="1"/>
        <v>-510413</v>
      </c>
      <c r="K29" s="38"/>
    </row>
    <row r="30" spans="1:11" x14ac:dyDescent="0.25">
      <c r="A30" s="1"/>
      <c r="F30" s="43" t="s">
        <v>35</v>
      </c>
      <c r="G30" s="44">
        <f>G29*3</f>
        <v>-2349722.2500000009</v>
      </c>
      <c r="H30" s="44">
        <f t="shared" ref="H30:J30" si="2">H29*3</f>
        <v>-2137390.9499999997</v>
      </c>
      <c r="I30" s="44">
        <f t="shared" si="2"/>
        <v>-1925059.6500000001</v>
      </c>
      <c r="J30" s="44">
        <f t="shared" si="2"/>
        <v>-1531239</v>
      </c>
      <c r="K30" s="17"/>
    </row>
    <row r="31" spans="1:11" ht="15.75" thickBot="1" x14ac:dyDescent="0.3">
      <c r="A31" s="19"/>
      <c r="B31" s="45"/>
      <c r="C31" s="45"/>
      <c r="D31" s="45"/>
      <c r="E31" s="45"/>
      <c r="F31" s="46"/>
      <c r="G31" s="45"/>
      <c r="H31" s="45"/>
      <c r="I31" s="45"/>
      <c r="J31" s="45"/>
      <c r="K31" s="47"/>
    </row>
  </sheetData>
  <mergeCells count="1">
    <mergeCell ref="F18:J18"/>
  </mergeCells>
  <pageMargins left="0.7" right="0.7" top="0.75" bottom="0.75" header="0.3" footer="0.3"/>
  <headerFooter>
    <oddFooter>&amp;L_x000D_&amp;1#&amp;"Calibri"&amp;10&amp;KFFC000 TLP sárga (címzetteknek)</oddFooter>
  </headerFooter>
  <legacyDrawing r:id="rId1"/>
</worksheet>
</file>

<file path=docMetadata/LabelInfo.xml><?xml version="1.0" encoding="utf-8"?>
<clbl:labelList xmlns:clbl="http://schemas.microsoft.com/office/2020/mipLabelMetadata">
  <clbl:label id="{0cda0c22-3e77-43b9-8faf-0bad2baf7893}" enabled="1" method="Standard" siteId="{085c0b65-6a84-4006-851e-5faa7ec5367e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Döntést előkészítő számítás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Nemeth Sandor (Rail Cargo)</dc:creator>
  <cp:lastModifiedBy>Nemeth Sandor (Rail Cargo)</cp:lastModifiedBy>
  <dcterms:created xsi:type="dcterms:W3CDTF">2026-10-13T18:36:29Z</dcterms:created>
  <dcterms:modified xsi:type="dcterms:W3CDTF">2026-10-13T18:55:21Z</dcterms:modified>
</cp:coreProperties>
</file>